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P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<sst xmlns="http://schemas.openxmlformats.org/spreadsheetml/2006/main" count="220" uniqueCount="118">
  <si>
    <t xml:space="preserve">Amtel Holdings Berhad </t>
  </si>
  <si>
    <t>(409449-A)</t>
  </si>
  <si>
    <t>Announcement Of Unaudited Consolidated Financial Results</t>
  </si>
  <si>
    <t>Third Quarter Ended 31 August 2000</t>
  </si>
  <si>
    <t>CONSOLIDATED INCOME STATEMENT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</si>
  <si>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</si>
  <si>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</si>
  <si>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</si>
  <si>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</si>
  <si>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</si>
  <si>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</si>
  <si>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</si>
  <si>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</si>
  <si>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</si>
  <si>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</si>
  <si>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PERIOD</t>
  </si>
  <si>
    <t>3rd Quarter</t>
  </si>
  <si>
    <t>9 months</t>
  </si>
  <si>
    <t>31/08/00</t>
  </si>
  <si>
    <t>31/08/99</t>
  </si>
  <si>
    <t>RM’000</t>
  </si>
  <si>
    <t>1.(a)</t>
  </si>
  <si>
    <t>Turnover</t>
  </si>
  <si>
    <t>N/A</t>
  </si>
  <si>
    <t xml:space="preserve">   (b)</t>
  </si>
  <si>
    <t>Investment Income</t>
  </si>
  <si>
    <t>-</t>
  </si>
  <si>
    <t xml:space="preserve">   (c)</t>
  </si>
  <si>
    <t xml:space="preserve">Other Income including </t>
  </si>
  <si>
    <t>Interest income</t>
  </si>
  <si>
    <t>2.(a)</t>
  </si>
  <si>
    <t>Operating profit/(loss) before interest on borrowings, depreciation and amortisation, exceptional items, income tax, minority interests and extraordinary items</t>
  </si>
  <si>
    <t>Less interest on borrowings</t>
  </si>
  <si>
    <t>Less depreciation and amortisation</t>
  </si>
  <si>
    <t xml:space="preserve">   (d)</t>
  </si>
  <si>
    <t xml:space="preserve">   (e)</t>
  </si>
  <si>
    <t>Operating profit/(loss) after interest on borrowings, depreciation and</t>
  </si>
  <si>
    <t>amortisation and exceptional items but before income tax, minority interests and extraordinary items</t>
  </si>
  <si>
    <t xml:space="preserve">   (f)</t>
  </si>
  <si>
    <t>Share in the results of associated companies</t>
  </si>
  <si>
    <t xml:space="preserve">   (g)</t>
  </si>
  <si>
    <t>Profit/(loss) before taxation, minority interests and extraordinary items</t>
  </si>
  <si>
    <t xml:space="preserve">   (h)</t>
  </si>
  <si>
    <t>Taxation</t>
  </si>
  <si>
    <t xml:space="preserve">   (i)(i)</t>
  </si>
  <si>
    <t>Profit/(loss) after taxation before deducting minority interests</t>
  </si>
  <si>
    <t xml:space="preserve">     (ii)</t>
  </si>
  <si>
    <t>Less minority interests</t>
  </si>
  <si>
    <t xml:space="preserve">   (j)</t>
  </si>
  <si>
    <t>Profit/(loss) after taxation attributable to members of the company</t>
  </si>
  <si>
    <t xml:space="preserve">   (k)(i)</t>
  </si>
  <si>
    <t>Extraordinary items</t>
  </si>
  <si>
    <t xml:space="preserve">      (ii)</t>
  </si>
  <si>
    <t xml:space="preserve">     (iii)</t>
  </si>
  <si>
    <t>Extraordinary items attributable to members of the company</t>
  </si>
  <si>
    <t xml:space="preserve">   (l)</t>
  </si>
  <si>
    <t>Profit/(Loss) after taxation and extraordinary items attributable to members of the company</t>
  </si>
  <si>
    <t>3.(a)</t>
  </si>
  <si>
    <t>Earnings per share (sen) based on 2(j) above after deducting any provision for preference dividends, if any :</t>
  </si>
  <si>
    <t>(i)  Basic (based on ordinary shares – sen)</t>
  </si>
  <si>
    <t>(ii) Fully diluted (based on ordinary shares – sen)</t>
  </si>
  <si>
    <t>4.</t>
  </si>
  <si>
    <t>Net tangible assets per share (RM)</t>
  </si>
  <si>
    <t>5.(a)</t>
  </si>
  <si>
    <t>Dividend per share (sen)</t>
  </si>
  <si>
    <t>Dividend Description</t>
  </si>
  <si>
    <t>Note :</t>
  </si>
  <si>
    <t>N/A – Figures are not available.</t>
  </si>
  <si>
    <t xml:space="preserve">Remark: </t>
  </si>
  <si>
    <t>1.</t>
  </si>
  <si>
    <t>2.</t>
  </si>
  <si>
    <t>quarterly report requirement only commenced on 1 July 1999.</t>
  </si>
  <si>
    <t>Third Quarter ended 31 August 2000</t>
  </si>
  <si>
    <t>CONSOLIDATED BALANCE SHEET</t>
  </si>
  <si>
    <t>Fixed Assets</t>
  </si>
  <si>
    <t>Investment in Associated Companies</t>
  </si>
  <si>
    <t>Investments In Quoted Shares &amp; Unit Trusts</t>
  </si>
  <si>
    <t>Intangible Assets</t>
  </si>
  <si>
    <t>Current Assets</t>
  </si>
  <si>
    <t xml:space="preserve">  Stocks</t>
  </si>
  <si>
    <t xml:space="preserve">  Trade Debtors</t>
  </si>
  <si>
    <t xml:space="preserve">  Cash</t>
  </si>
  <si>
    <t xml:space="preserve">  Others</t>
  </si>
  <si>
    <t>Total Current Assets</t>
  </si>
  <si>
    <t>Current Liabilities</t>
  </si>
  <si>
    <t xml:space="preserve">  Short Term Borrowings</t>
  </si>
  <si>
    <t xml:space="preserve">  Trade Creditors</t>
  </si>
  <si>
    <t xml:space="preserve">  Other Creditors</t>
  </si>
  <si>
    <t xml:space="preserve">  Provision for Taxation</t>
  </si>
  <si>
    <t>Total Current Liabilities</t>
  </si>
  <si>
    <t>Net Current assets/(Current Liabilities)</t>
  </si>
  <si>
    <t>Total Net Assets</t>
  </si>
  <si>
    <t>Shareholders’ Funds</t>
  </si>
  <si>
    <t xml:space="preserve">  Share Capital</t>
  </si>
  <si>
    <t xml:space="preserve">  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</si>
  <si>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</si>
  <si>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</si>
  <si>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</si>
  <si>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</si>
  <si>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</si>
  <si>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</si>
  <si>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Total Shareholders’ Funds</t>
  </si>
  <si>
    <t>Minority Interests</t>
  </si>
  <si>
    <t>Long Term Borrowings</t>
  </si>
  <si>
    <t>Other Long Term Liabilities</t>
  </si>
  <si>
    <t>Net tangible assets per share (sen)</t>
  </si>
  <si>
    <t>Exceptional item</t>
  </si>
  <si>
    <t>YEAR END</t>
  </si>
  <si>
    <t xml:space="preserve">AS AT PRECEDING FINANCIAL </t>
  </si>
  <si>
    <t xml:space="preserve">AS AT END OF CURRENT </t>
  </si>
  <si>
    <t>Date  :</t>
  </si>
  <si>
    <t xml:space="preserve"> 30 October 2000</t>
  </si>
  <si>
    <t xml:space="preserve">There is no comparative figures for the individual and cumulative period for the preceding year as the </t>
  </si>
  <si>
    <t>period ended 30 November 1999. As such the quarter ended 31 August 1999, was reported as the</t>
  </si>
  <si>
    <t>attached for reference.</t>
  </si>
  <si>
    <t xml:space="preserve"> PRECEDING YEAR  </t>
  </si>
  <si>
    <t xml:space="preserve">The Company changed its financial year from 31 August to 30 November with effect from the financial </t>
  </si>
  <si>
    <t>penultimate quarter for that year. A copy of the announcement for the quarter ended 31 August 1999 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</si>
</sst>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3" xfId="0" applyNumberFormat="1" applyFont="1" applyBorder="1" applyAlignment="1" quotePrefix="1">
      <alignment horizontal="center"/>
    </xf>
    <xf numFmtId="14" fontId="7" fillId="0" borderId="4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3" fontId="8" fillId="0" borderId="9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justify"/>
    </xf>
    <xf numFmtId="0" fontId="0" fillId="0" borderId="8" xfId="0" applyFont="1" applyBorder="1" applyAlignment="1">
      <alignment vertical="justify"/>
    </xf>
    <xf numFmtId="3" fontId="0" fillId="0" borderId="8" xfId="0" applyNumberFormat="1" applyFont="1" applyBorder="1" applyAlignment="1">
      <alignment vertical="justify"/>
    </xf>
    <xf numFmtId="0" fontId="0" fillId="0" borderId="8" xfId="0" applyFont="1" applyBorder="1" applyAlignment="1">
      <alignment horizontal="center" vertical="justify"/>
    </xf>
    <xf numFmtId="3" fontId="8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3" fontId="0" fillId="0" borderId="11" xfId="0" applyNumberFormat="1" applyFont="1" applyBorder="1" applyAlignment="1">
      <alignment vertical="justify"/>
    </xf>
    <xf numFmtId="0" fontId="0" fillId="0" borderId="4" xfId="0" applyFont="1" applyBorder="1" applyAlignment="1">
      <alignment horizontal="center" vertical="justify"/>
    </xf>
    <xf numFmtId="3" fontId="0" fillId="0" borderId="1" xfId="0" applyNumberFormat="1" applyFont="1" applyBorder="1" applyAlignment="1">
      <alignment vertical="justify"/>
    </xf>
    <xf numFmtId="0" fontId="0" fillId="0" borderId="5" xfId="0" applyFont="1" applyBorder="1" applyAlignment="1">
      <alignment vertical="justify"/>
    </xf>
    <xf numFmtId="0" fontId="0" fillId="0" borderId="7" xfId="0" applyFont="1" applyBorder="1" applyAlignment="1">
      <alignment horizontal="left" vertical="justify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" vertical="justify"/>
    </xf>
    <xf numFmtId="3" fontId="0" fillId="0" borderId="6" xfId="0" applyNumberFormat="1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0" fillId="0" borderId="6" xfId="0" applyFont="1" applyBorder="1" applyAlignment="1">
      <alignment vertical="justify"/>
    </xf>
    <xf numFmtId="3" fontId="8" fillId="0" borderId="10" xfId="0" applyNumberFormat="1" applyFont="1" applyBorder="1" applyAlignment="1">
      <alignment vertical="justify"/>
    </xf>
    <xf numFmtId="0" fontId="0" fillId="0" borderId="8" xfId="0" applyFont="1" applyBorder="1" applyAlignment="1">
      <alignment horizontal="left" vertical="justify"/>
    </xf>
    <xf numFmtId="3" fontId="8" fillId="0" borderId="8" xfId="0" applyNumberFormat="1" applyFont="1" applyBorder="1" applyAlignment="1">
      <alignment vertical="justify"/>
    </xf>
    <xf numFmtId="0" fontId="0" fillId="0" borderId="12" xfId="0" applyFont="1" applyBorder="1" applyAlignment="1">
      <alignment horizontal="center" vertical="justify"/>
    </xf>
    <xf numFmtId="0" fontId="0" fillId="0" borderId="0" xfId="0" applyFont="1" applyBorder="1" applyAlignment="1">
      <alignment vertical="justify"/>
    </xf>
    <xf numFmtId="3" fontId="0" fillId="0" borderId="10" xfId="0" applyNumberFormat="1" applyFont="1" applyBorder="1" applyAlignment="1">
      <alignment vertical="justify"/>
    </xf>
    <xf numFmtId="3" fontId="0" fillId="0" borderId="12" xfId="0" applyNumberFormat="1" applyFont="1" applyBorder="1" applyAlignment="1">
      <alignment vertical="justify"/>
    </xf>
    <xf numFmtId="3" fontId="0" fillId="0" borderId="8" xfId="0" applyNumberFormat="1" applyFont="1" applyBorder="1" applyAlignment="1">
      <alignment horizontal="center" vertical="justify"/>
    </xf>
    <xf numFmtId="0" fontId="0" fillId="0" borderId="9" xfId="0" applyFont="1" applyBorder="1" applyAlignment="1">
      <alignment vertical="justify"/>
    </xf>
    <xf numFmtId="0" fontId="0" fillId="0" borderId="0" xfId="0" applyFont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vertical="justify"/>
    </xf>
    <xf numFmtId="4" fontId="8" fillId="0" borderId="4" xfId="0" applyNumberFormat="1" applyFont="1" applyBorder="1" applyAlignment="1">
      <alignment vertical="justify"/>
    </xf>
    <xf numFmtId="43" fontId="0" fillId="0" borderId="8" xfId="15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9" fillId="0" borderId="0" xfId="0" applyFont="1" applyAlignment="1">
      <alignment horizontal="center"/>
    </xf>
    <xf numFmtId="14" fontId="0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14" fontId="0" fillId="0" borderId="3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3" fontId="0" fillId="0" borderId="8" xfId="15" applyFont="1" applyBorder="1" applyAlignment="1">
      <alignment/>
    </xf>
    <xf numFmtId="43" fontId="0" fillId="0" borderId="12" xfId="15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4" fillId="0" borderId="11" xfId="0" applyFont="1" applyBorder="1" applyAlignment="1">
      <alignment horizontal="right" vertical="justify"/>
    </xf>
    <xf numFmtId="0" fontId="4" fillId="0" borderId="4" xfId="0" applyFont="1" applyBorder="1" applyAlignment="1">
      <alignment horizontal="right" vertical="justify"/>
    </xf>
    <xf numFmtId="0" fontId="7" fillId="0" borderId="11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 vertical="justify"/>
    </xf>
    <xf numFmtId="14" fontId="4" fillId="0" borderId="4" xfId="0" applyNumberFormat="1" applyFont="1" applyBorder="1" applyAlignment="1">
      <alignment horizontal="right" vertical="justify"/>
    </xf>
    <xf numFmtId="14" fontId="4" fillId="0" borderId="13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C70" sqref="C70"/>
    </sheetView>
  </sheetViews>
  <sheetFormatPr defaultColWidth="9.140625" defaultRowHeight="12.75"/>
  <cols>
    <col min="1" max="1" width="6.140625" style="2" customWidth="1"/>
    <col min="2" max="2" width="32.28125" style="2" customWidth="1"/>
    <col min="3" max="3" width="12.8515625" style="2" customWidth="1"/>
    <col min="4" max="4" width="13.421875" style="2" customWidth="1"/>
    <col min="5" max="5" width="13.57421875" style="2" customWidth="1"/>
    <col min="6" max="6" width="14.8515625" style="2" customWidth="1"/>
    <col min="7" max="7" width="1.7109375" style="2" customWidth="1"/>
    <col min="8" max="16384" width="9.140625" style="2" customWidth="1"/>
  </cols>
  <sheetData>
    <row r="1" spans="1:6" ht="12.75">
      <c r="A1" s="1"/>
      <c r="B1" s="1"/>
      <c r="C1" s="1"/>
      <c r="D1" s="1"/>
      <c r="E1" s="62" t="s">
        <v>110</v>
      </c>
      <c r="F1" s="1" t="s">
        <v>111</v>
      </c>
    </row>
    <row r="2" spans="1:6" ht="12.75">
      <c r="A2" s="1"/>
      <c r="B2" s="1"/>
      <c r="C2" s="1"/>
      <c r="D2" s="1"/>
      <c r="E2" s="1"/>
      <c r="F2" s="1"/>
    </row>
    <row r="3" spans="1:6" ht="20.25">
      <c r="A3" s="104"/>
      <c r="B3" s="104"/>
      <c r="C3" s="104"/>
      <c r="D3" s="104"/>
      <c r="E3" s="104"/>
      <c r="F3" s="104"/>
    </row>
    <row r="4" spans="1:6" ht="12.75">
      <c r="A4" s="105" t="s">
        <v>1</v>
      </c>
      <c r="B4" s="105"/>
      <c r="C4" s="105"/>
      <c r="D4" s="105"/>
      <c r="E4" s="105"/>
      <c r="F4" s="105"/>
    </row>
    <row r="5" spans="1:6" ht="12.75">
      <c r="A5" s="4"/>
      <c r="B5" s="1"/>
      <c r="C5" s="1"/>
      <c r="D5" s="1"/>
      <c r="E5" s="1"/>
      <c r="F5" s="1"/>
    </row>
    <row r="6" spans="1:6" ht="15.75">
      <c r="A6" s="106" t="s">
        <v>2</v>
      </c>
      <c r="B6" s="106"/>
      <c r="C6" s="106"/>
      <c r="D6" s="106"/>
      <c r="E6" s="106"/>
      <c r="F6" s="106"/>
    </row>
    <row r="7" spans="1:6" ht="15.75">
      <c r="A7" s="106" t="s">
        <v>3</v>
      </c>
      <c r="B7" s="106"/>
      <c r="C7" s="106"/>
      <c r="D7" s="106"/>
      <c r="E7" s="106"/>
      <c r="F7" s="106"/>
    </row>
    <row r="8" spans="1:6" ht="12.75">
      <c r="A8" s="4"/>
      <c r="B8" s="1"/>
      <c r="C8" s="1"/>
      <c r="D8" s="1"/>
      <c r="E8" s="1"/>
      <c r="F8" s="1"/>
    </row>
    <row r="9" spans="1:6" ht="15">
      <c r="A9" s="107" t="s">
        <v>4</v>
      </c>
      <c r="B9" s="107"/>
      <c r="C9" s="107"/>
      <c r="D9" s="107"/>
      <c r="E9" s="107"/>
      <c r="F9" s="107"/>
    </row>
    <row r="10" spans="1:6" ht="12.75">
      <c r="A10" s="1"/>
      <c r="B10" s="1"/>
      <c r="C10" s="1"/>
      <c r="D10" s="1"/>
      <c r="E10" s="1"/>
      <c r="F10" s="1"/>
    </row>
    <row r="11" spans="1:6" ht="12.75">
      <c r="A11" s="7"/>
      <c r="B11" s="8"/>
      <c r="C11" s="108" t="s">
        <v>5</v>
      </c>
      <c r="D11" s="109"/>
      <c r="E11" s="110" t="s">
        <v>6</v>
      </c>
      <c r="F11" s="109"/>
    </row>
    <row r="12" spans="1:6" ht="12.75" customHeight="1">
      <c r="A12" s="9"/>
      <c r="B12" s="10"/>
      <c r="C12" s="11" t="s">
        <v>7</v>
      </c>
      <c r="D12" s="98" t="s">
        <v>8</v>
      </c>
      <c r="E12" s="11" t="s">
        <v>9</v>
      </c>
      <c r="F12" s="97" t="s">
        <v>115</v>
      </c>
    </row>
    <row r="13" spans="1:6" ht="12.75" customHeight="1">
      <c r="A13" s="9"/>
      <c r="B13" s="10"/>
      <c r="C13" s="11" t="s">
        <v>10</v>
      </c>
      <c r="D13" s="11" t="s">
        <v>11</v>
      </c>
      <c r="E13" s="11" t="s">
        <v>12</v>
      </c>
      <c r="F13" s="12" t="s">
        <v>11</v>
      </c>
    </row>
    <row r="14" spans="1:6" ht="12.75" customHeight="1">
      <c r="A14" s="9"/>
      <c r="B14" s="10"/>
      <c r="C14" s="11" t="s">
        <v>13</v>
      </c>
      <c r="D14" s="11" t="s">
        <v>13</v>
      </c>
      <c r="E14" s="11" t="s">
        <v>14</v>
      </c>
      <c r="F14" s="12" t="s">
        <v>15</v>
      </c>
    </row>
    <row r="15" spans="1:6" ht="12.75">
      <c r="A15" s="9"/>
      <c r="B15" s="10"/>
      <c r="C15" s="11" t="s">
        <v>16</v>
      </c>
      <c r="D15" s="12" t="s">
        <v>16</v>
      </c>
      <c r="E15" s="13" t="s">
        <v>17</v>
      </c>
      <c r="F15" s="12" t="s">
        <v>17</v>
      </c>
    </row>
    <row r="16" spans="1:6" ht="12.75">
      <c r="A16" s="9"/>
      <c r="B16" s="10"/>
      <c r="C16" s="14" t="s">
        <v>18</v>
      </c>
      <c r="D16" s="15" t="s">
        <v>19</v>
      </c>
      <c r="E16" s="16" t="s">
        <v>18</v>
      </c>
      <c r="F16" s="15" t="s">
        <v>19</v>
      </c>
    </row>
    <row r="17" spans="1:6" ht="12.75">
      <c r="A17" s="17"/>
      <c r="B17" s="18"/>
      <c r="C17" s="19" t="s">
        <v>20</v>
      </c>
      <c r="D17" s="20" t="s">
        <v>20</v>
      </c>
      <c r="E17" s="21" t="s">
        <v>20</v>
      </c>
      <c r="F17" s="20" t="s">
        <v>20</v>
      </c>
    </row>
    <row r="18" spans="1:6" ht="15" customHeight="1">
      <c r="A18" s="22" t="s">
        <v>21</v>
      </c>
      <c r="B18" s="23" t="s">
        <v>22</v>
      </c>
      <c r="C18" s="91">
        <f>45820-20-1771</f>
        <v>44029</v>
      </c>
      <c r="D18" s="25" t="s">
        <v>23</v>
      </c>
      <c r="E18" s="92">
        <f>181167-20-1771</f>
        <v>179376</v>
      </c>
      <c r="F18" s="25" t="s">
        <v>23</v>
      </c>
    </row>
    <row r="19" spans="1:6" ht="15" customHeight="1">
      <c r="A19" s="27" t="s">
        <v>24</v>
      </c>
      <c r="B19" s="10" t="s">
        <v>25</v>
      </c>
      <c r="C19" s="93" t="s">
        <v>26</v>
      </c>
      <c r="D19" s="28" t="s">
        <v>23</v>
      </c>
      <c r="E19" s="79">
        <v>549</v>
      </c>
      <c r="F19" s="28" t="s">
        <v>23</v>
      </c>
    </row>
    <row r="20" spans="1:6" ht="12.75">
      <c r="A20" s="7" t="s">
        <v>27</v>
      </c>
      <c r="B20" s="30" t="s">
        <v>28</v>
      </c>
      <c r="C20" s="94"/>
      <c r="D20" s="31"/>
      <c r="E20" s="94"/>
      <c r="F20" s="31"/>
    </row>
    <row r="21" spans="1:6" ht="12.75">
      <c r="A21" s="17"/>
      <c r="B21" s="32" t="s">
        <v>29</v>
      </c>
      <c r="C21" s="48">
        <f>286+147</f>
        <v>433</v>
      </c>
      <c r="D21" s="33" t="s">
        <v>23</v>
      </c>
      <c r="E21" s="48">
        <f>590+147</f>
        <v>737</v>
      </c>
      <c r="F21" s="33" t="s">
        <v>23</v>
      </c>
    </row>
    <row r="22" spans="1:6" ht="64.5" customHeight="1">
      <c r="A22" s="34" t="s">
        <v>30</v>
      </c>
      <c r="B22" s="35" t="s">
        <v>31</v>
      </c>
      <c r="C22" s="36">
        <f>C26+C24+C23-C25</f>
        <v>-20956</v>
      </c>
      <c r="D22" s="37" t="s">
        <v>23</v>
      </c>
      <c r="E22" s="36">
        <f>E26+E24+E23-E25</f>
        <v>-19467</v>
      </c>
      <c r="F22" s="37" t="s">
        <v>23</v>
      </c>
    </row>
    <row r="23" spans="1:6" ht="15" customHeight="1">
      <c r="A23" s="27" t="s">
        <v>24</v>
      </c>
      <c r="B23" s="10" t="s">
        <v>32</v>
      </c>
      <c r="C23" s="38">
        <v>664</v>
      </c>
      <c r="D23" s="25" t="s">
        <v>23</v>
      </c>
      <c r="E23" s="29">
        <v>1845</v>
      </c>
      <c r="F23" s="25" t="s">
        <v>23</v>
      </c>
    </row>
    <row r="24" spans="1:6" ht="15" customHeight="1">
      <c r="A24" s="22" t="s">
        <v>27</v>
      </c>
      <c r="B24" s="23" t="s">
        <v>33</v>
      </c>
      <c r="C24" s="24">
        <f>831-3998</f>
        <v>-3167</v>
      </c>
      <c r="D24" s="28" t="s">
        <v>23</v>
      </c>
      <c r="E24" s="26">
        <f>1934+14-3998</f>
        <v>-2050</v>
      </c>
      <c r="F24" s="28" t="s">
        <v>23</v>
      </c>
    </row>
    <row r="25" spans="1:6" ht="15" customHeight="1">
      <c r="A25" s="27" t="s">
        <v>34</v>
      </c>
      <c r="B25" s="10" t="s">
        <v>106</v>
      </c>
      <c r="C25" s="39">
        <f>-1296-3998</f>
        <v>-5294</v>
      </c>
      <c r="D25" s="25" t="s">
        <v>23</v>
      </c>
      <c r="E25" s="40">
        <f>-1296-3998</f>
        <v>-5294</v>
      </c>
      <c r="F25" s="25" t="s">
        <v>23</v>
      </c>
    </row>
    <row r="26" spans="1:6" ht="25.5" customHeight="1">
      <c r="A26" s="41" t="s">
        <v>35</v>
      </c>
      <c r="B26" s="42" t="s">
        <v>36</v>
      </c>
      <c r="C26" s="43">
        <f>C29-C28</f>
        <v>-23747</v>
      </c>
      <c r="D26" s="44" t="s">
        <v>23</v>
      </c>
      <c r="E26" s="45">
        <f>E29-E28</f>
        <v>-24556</v>
      </c>
      <c r="F26" s="44" t="s">
        <v>23</v>
      </c>
    </row>
    <row r="27" spans="1:6" ht="41.25" customHeight="1">
      <c r="A27" s="46"/>
      <c r="B27" s="47" t="s">
        <v>37</v>
      </c>
      <c r="C27" s="48"/>
      <c r="D27" s="49"/>
      <c r="E27" s="50"/>
      <c r="F27" s="49"/>
    </row>
    <row r="28" spans="1:6" ht="25.5">
      <c r="A28" s="51" t="s">
        <v>38</v>
      </c>
      <c r="B28" s="52" t="s">
        <v>39</v>
      </c>
      <c r="C28" s="53">
        <v>300</v>
      </c>
      <c r="D28" s="37" t="s">
        <v>23</v>
      </c>
      <c r="E28" s="53">
        <v>1384</v>
      </c>
      <c r="F28" s="37" t="s">
        <v>23</v>
      </c>
    </row>
    <row r="29" spans="1:6" ht="26.25" customHeight="1">
      <c r="A29" s="35" t="s">
        <v>40</v>
      </c>
      <c r="B29" s="54" t="s">
        <v>41</v>
      </c>
      <c r="C29" s="55">
        <f>-25128+765+3117-100-380+200-300-1621</f>
        <v>-23447</v>
      </c>
      <c r="D29" s="56" t="s">
        <v>23</v>
      </c>
      <c r="E29" s="55">
        <f>-24853+765+3117-100-380+200-300-1621</f>
        <v>-23172</v>
      </c>
      <c r="F29" s="56" t="s">
        <v>23</v>
      </c>
    </row>
    <row r="30" spans="1:6" ht="18" customHeight="1">
      <c r="A30" s="27" t="s">
        <v>42</v>
      </c>
      <c r="B30" s="23" t="s">
        <v>43</v>
      </c>
      <c r="C30" s="24">
        <v>-900</v>
      </c>
      <c r="D30" s="25" t="s">
        <v>23</v>
      </c>
      <c r="E30" s="26">
        <v>366</v>
      </c>
      <c r="F30" s="25" t="s">
        <v>23</v>
      </c>
    </row>
    <row r="31" spans="1:6" ht="25.5">
      <c r="A31" s="35" t="s">
        <v>44</v>
      </c>
      <c r="B31" s="57" t="s">
        <v>45</v>
      </c>
      <c r="C31" s="58">
        <f>+C29-C30</f>
        <v>-22547</v>
      </c>
      <c r="D31" s="37" t="s">
        <v>23</v>
      </c>
      <c r="E31" s="59">
        <f>+E29-E30</f>
        <v>-23538</v>
      </c>
      <c r="F31" s="37" t="s">
        <v>23</v>
      </c>
    </row>
    <row r="32" spans="1:6" ht="12.75">
      <c r="A32" s="35" t="s">
        <v>46</v>
      </c>
      <c r="B32" s="35" t="s">
        <v>47</v>
      </c>
      <c r="C32" s="24">
        <f>-5648+197+122</f>
        <v>-5329</v>
      </c>
      <c r="D32" s="25" t="s">
        <v>23</v>
      </c>
      <c r="E32" s="26">
        <f>-7639+197+122</f>
        <v>-7320</v>
      </c>
      <c r="F32" s="25" t="s">
        <v>23</v>
      </c>
    </row>
    <row r="33" spans="1:6" ht="25.5">
      <c r="A33" s="35" t="s">
        <v>48</v>
      </c>
      <c r="B33" s="35" t="s">
        <v>49</v>
      </c>
      <c r="C33" s="36">
        <f>+C31-C32</f>
        <v>-17218</v>
      </c>
      <c r="D33" s="60" t="s">
        <v>23</v>
      </c>
      <c r="E33" s="36">
        <f>+E31-E32</f>
        <v>-16218</v>
      </c>
      <c r="F33" s="60" t="s">
        <v>23</v>
      </c>
    </row>
    <row r="34" spans="1:6" ht="18" customHeight="1">
      <c r="A34" s="35" t="s">
        <v>50</v>
      </c>
      <c r="B34" s="35" t="s">
        <v>51</v>
      </c>
      <c r="C34" s="60" t="s">
        <v>26</v>
      </c>
      <c r="D34" s="60" t="s">
        <v>23</v>
      </c>
      <c r="E34" s="60" t="s">
        <v>26</v>
      </c>
      <c r="F34" s="60" t="s">
        <v>23</v>
      </c>
    </row>
    <row r="35" spans="1:6" ht="18.75" customHeight="1">
      <c r="A35" s="35" t="s">
        <v>52</v>
      </c>
      <c r="B35" s="35" t="s">
        <v>47</v>
      </c>
      <c r="C35" s="60" t="s">
        <v>26</v>
      </c>
      <c r="D35" s="60" t="s">
        <v>23</v>
      </c>
      <c r="E35" s="60" t="s">
        <v>26</v>
      </c>
      <c r="F35" s="60" t="s">
        <v>23</v>
      </c>
    </row>
    <row r="36" spans="1:6" ht="25.5">
      <c r="A36" s="34" t="s">
        <v>53</v>
      </c>
      <c r="B36" s="61" t="s">
        <v>54</v>
      </c>
      <c r="C36" s="60" t="s">
        <v>26</v>
      </c>
      <c r="D36" s="60" t="s">
        <v>23</v>
      </c>
      <c r="E36" s="60" t="s">
        <v>26</v>
      </c>
      <c r="F36" s="60" t="s">
        <v>23</v>
      </c>
    </row>
    <row r="37" spans="1:6" ht="12.75">
      <c r="A37" s="1"/>
      <c r="B37" s="1"/>
      <c r="C37" s="1"/>
      <c r="D37" s="1"/>
      <c r="E37" s="1"/>
      <c r="F37" s="62"/>
    </row>
    <row r="38" spans="1:6" ht="12.75">
      <c r="A38" s="1"/>
      <c r="B38" s="1"/>
      <c r="C38" s="1"/>
      <c r="D38" s="1"/>
      <c r="E38" s="1"/>
      <c r="F38" s="62"/>
    </row>
    <row r="39" spans="1:6" ht="12.75">
      <c r="A39" s="1"/>
      <c r="B39" s="1"/>
      <c r="C39" s="1"/>
      <c r="D39" s="1"/>
      <c r="E39" s="1"/>
      <c r="F39" s="62"/>
    </row>
    <row r="40" spans="1:6" ht="12.75">
      <c r="A40" s="1"/>
      <c r="B40" s="1"/>
      <c r="C40" s="1"/>
      <c r="D40" s="1"/>
      <c r="E40" s="1"/>
      <c r="F40" s="62"/>
    </row>
    <row r="41" spans="1:6" ht="12.75">
      <c r="A41" s="1"/>
      <c r="B41" s="1"/>
      <c r="C41" s="1"/>
      <c r="D41" s="1"/>
      <c r="E41" s="1"/>
      <c r="F41" s="62"/>
    </row>
    <row r="42" spans="1:6" ht="12.75">
      <c r="A42" s="1"/>
      <c r="B42" s="1"/>
      <c r="C42" s="1"/>
      <c r="D42" s="1"/>
      <c r="E42" s="1"/>
      <c r="F42" s="1"/>
    </row>
    <row r="43" spans="1:6" ht="20.25">
      <c r="A43" s="104" t="s">
        <v>0</v>
      </c>
      <c r="B43" s="104"/>
      <c r="C43" s="104"/>
      <c r="D43" s="104"/>
      <c r="E43" s="104"/>
      <c r="F43" s="104"/>
    </row>
    <row r="44" spans="1:6" ht="12.75">
      <c r="A44" s="105" t="s">
        <v>1</v>
      </c>
      <c r="B44" s="105"/>
      <c r="C44" s="105"/>
      <c r="D44" s="105"/>
      <c r="E44" s="105"/>
      <c r="F44" s="105"/>
    </row>
    <row r="45" spans="1:6" ht="12.75">
      <c r="A45" s="4"/>
      <c r="B45" s="1"/>
      <c r="C45" s="1"/>
      <c r="D45" s="1"/>
      <c r="E45" s="1"/>
      <c r="F45" s="1"/>
    </row>
    <row r="46" spans="1:6" ht="15.75">
      <c r="A46" s="106" t="s">
        <v>2</v>
      </c>
      <c r="B46" s="106"/>
      <c r="C46" s="106"/>
      <c r="D46" s="106"/>
      <c r="E46" s="106"/>
      <c r="F46" s="106"/>
    </row>
    <row r="47" spans="1:6" ht="15.75">
      <c r="A47" s="106" t="s">
        <v>3</v>
      </c>
      <c r="B47" s="106"/>
      <c r="C47" s="106"/>
      <c r="D47" s="106"/>
      <c r="E47" s="106"/>
      <c r="F47" s="106"/>
    </row>
    <row r="48" spans="1:6" ht="12.75">
      <c r="A48" s="4"/>
      <c r="B48" s="1"/>
      <c r="C48" s="1"/>
      <c r="D48" s="1"/>
      <c r="E48" s="1"/>
      <c r="F48" s="1"/>
    </row>
    <row r="49" spans="1:6" ht="15">
      <c r="A49" s="107" t="s">
        <v>4</v>
      </c>
      <c r="B49" s="107"/>
      <c r="C49" s="107"/>
      <c r="D49" s="107"/>
      <c r="E49" s="107"/>
      <c r="F49" s="107"/>
    </row>
    <row r="50" spans="1:6" ht="12.75">
      <c r="A50" s="1"/>
      <c r="B50" s="1"/>
      <c r="C50" s="1"/>
      <c r="D50" s="1"/>
      <c r="E50" s="1"/>
      <c r="F50" s="1"/>
    </row>
    <row r="51" spans="1:6" ht="12.75">
      <c r="A51" s="7"/>
      <c r="B51" s="8"/>
      <c r="C51" s="108" t="s">
        <v>5</v>
      </c>
      <c r="D51" s="109"/>
      <c r="E51" s="110" t="s">
        <v>6</v>
      </c>
      <c r="F51" s="109"/>
    </row>
    <row r="52" spans="1:6" ht="12.75">
      <c r="A52" s="9"/>
      <c r="B52" s="10"/>
      <c r="C52" s="11" t="s">
        <v>7</v>
      </c>
      <c r="D52" s="63" t="s">
        <v>8</v>
      </c>
      <c r="E52" s="11" t="s">
        <v>9</v>
      </c>
      <c r="F52" s="64" t="s">
        <v>8</v>
      </c>
    </row>
    <row r="53" spans="1:6" ht="12.75">
      <c r="A53" s="9"/>
      <c r="B53" s="10"/>
      <c r="C53" s="11" t="s">
        <v>10</v>
      </c>
      <c r="D53" s="11" t="s">
        <v>11</v>
      </c>
      <c r="E53" s="11" t="s">
        <v>12</v>
      </c>
      <c r="F53" s="12" t="s">
        <v>11</v>
      </c>
    </row>
    <row r="54" spans="1:6" ht="12.75">
      <c r="A54" s="9"/>
      <c r="B54" s="10"/>
      <c r="C54" s="11" t="s">
        <v>13</v>
      </c>
      <c r="D54" s="11" t="s">
        <v>13</v>
      </c>
      <c r="E54" s="11" t="s">
        <v>14</v>
      </c>
      <c r="F54" s="12" t="s">
        <v>15</v>
      </c>
    </row>
    <row r="55" spans="1:6" ht="12.75">
      <c r="A55" s="9"/>
      <c r="B55" s="10"/>
      <c r="C55" s="11" t="s">
        <v>16</v>
      </c>
      <c r="D55" s="12" t="s">
        <v>16</v>
      </c>
      <c r="E55" s="13" t="s">
        <v>17</v>
      </c>
      <c r="F55" s="12" t="s">
        <v>17</v>
      </c>
    </row>
    <row r="56" spans="1:6" ht="12.75">
      <c r="A56" s="9"/>
      <c r="B56" s="10"/>
      <c r="C56" s="14" t="s">
        <v>18</v>
      </c>
      <c r="D56" s="15" t="s">
        <v>19</v>
      </c>
      <c r="E56" s="16" t="s">
        <v>18</v>
      </c>
      <c r="F56" s="15" t="s">
        <v>19</v>
      </c>
    </row>
    <row r="57" spans="1:6" ht="12.75">
      <c r="A57" s="17"/>
      <c r="B57" s="18"/>
      <c r="C57" s="19" t="s">
        <v>20</v>
      </c>
      <c r="D57" s="20" t="s">
        <v>20</v>
      </c>
      <c r="E57" s="21" t="s">
        <v>20</v>
      </c>
      <c r="F57" s="20" t="s">
        <v>20</v>
      </c>
    </row>
    <row r="58" spans="1:6" ht="38.25">
      <c r="A58" s="35" t="s">
        <v>55</v>
      </c>
      <c r="B58" s="35" t="s">
        <v>56</v>
      </c>
      <c r="C58" s="36">
        <f>C33</f>
        <v>-17218</v>
      </c>
      <c r="D58" s="60" t="s">
        <v>23</v>
      </c>
      <c r="E58" s="36">
        <f>E33</f>
        <v>-16218</v>
      </c>
      <c r="F58" s="60" t="str">
        <f>F33</f>
        <v>N/A</v>
      </c>
    </row>
    <row r="59" spans="1:6" ht="37.5" customHeight="1">
      <c r="A59" s="42" t="s">
        <v>57</v>
      </c>
      <c r="B59" s="42" t="s">
        <v>58</v>
      </c>
      <c r="C59" s="7"/>
      <c r="D59" s="31"/>
      <c r="E59" s="8"/>
      <c r="F59" s="31"/>
    </row>
    <row r="60" spans="1:6" ht="7.5" customHeight="1">
      <c r="A60" s="27"/>
      <c r="B60" s="27"/>
      <c r="C60" s="9"/>
      <c r="D60" s="28"/>
      <c r="E60" s="10"/>
      <c r="F60" s="28"/>
    </row>
    <row r="61" spans="1:6" ht="25.5">
      <c r="A61" s="51"/>
      <c r="B61" s="51" t="s">
        <v>59</v>
      </c>
      <c r="C61" s="65">
        <f>C58/31400*100</f>
        <v>-54.83439490445859</v>
      </c>
      <c r="D61" s="44" t="s">
        <v>23</v>
      </c>
      <c r="E61" s="65">
        <f>E58/31400*100</f>
        <v>-51.64968152866242</v>
      </c>
      <c r="F61" s="44" t="s">
        <v>23</v>
      </c>
    </row>
    <row r="62" spans="1:6" ht="6.75" customHeight="1">
      <c r="A62" s="27"/>
      <c r="B62" s="27"/>
      <c r="C62" s="9"/>
      <c r="D62" s="28"/>
      <c r="E62" s="10"/>
      <c r="F62" s="28"/>
    </row>
    <row r="63" spans="1:6" ht="25.5">
      <c r="A63" s="32"/>
      <c r="B63" s="34" t="s">
        <v>60</v>
      </c>
      <c r="C63" s="17"/>
      <c r="D63" s="33"/>
      <c r="E63" s="18"/>
      <c r="F63" s="33"/>
    </row>
    <row r="64" spans="1:6" ht="12.75">
      <c r="A64" s="35" t="s">
        <v>61</v>
      </c>
      <c r="B64" s="35" t="s">
        <v>62</v>
      </c>
      <c r="C64" s="66">
        <f>'BS'!C54/100</f>
        <v>1.4469108280254774</v>
      </c>
      <c r="D64" s="44" t="s">
        <v>23</v>
      </c>
      <c r="E64" s="66">
        <f>C64</f>
        <v>1.4469108280254774</v>
      </c>
      <c r="F64" s="44" t="s">
        <v>23</v>
      </c>
    </row>
    <row r="65" spans="1:6" ht="18" customHeight="1">
      <c r="A65" s="22" t="s">
        <v>63</v>
      </c>
      <c r="B65" s="22" t="s">
        <v>64</v>
      </c>
      <c r="C65" s="67" t="s">
        <v>26</v>
      </c>
      <c r="D65" s="25" t="s">
        <v>23</v>
      </c>
      <c r="E65" s="67" t="s">
        <v>26</v>
      </c>
      <c r="F65" s="25" t="s">
        <v>23</v>
      </c>
    </row>
    <row r="66" spans="1:6" ht="18" customHeight="1">
      <c r="A66" s="22" t="s">
        <v>24</v>
      </c>
      <c r="B66" s="22" t="s">
        <v>65</v>
      </c>
      <c r="C66" s="68" t="s">
        <v>26</v>
      </c>
      <c r="D66" s="25" t="s">
        <v>23</v>
      </c>
      <c r="E66" s="69" t="s">
        <v>26</v>
      </c>
      <c r="F66" s="25" t="s">
        <v>23</v>
      </c>
    </row>
    <row r="67" spans="1:6" ht="12.75">
      <c r="A67" s="1"/>
      <c r="B67" s="1"/>
      <c r="C67" s="1"/>
      <c r="D67" s="1"/>
      <c r="E67" s="1"/>
      <c r="F67" s="1"/>
    </row>
    <row r="68" spans="1:6" ht="12.75">
      <c r="A68" s="1" t="s">
        <v>66</v>
      </c>
      <c r="B68" s="1" t="s">
        <v>67</v>
      </c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 t="s">
        <v>68</v>
      </c>
      <c r="B70" s="1"/>
      <c r="C70" s="1"/>
      <c r="D70" s="1"/>
      <c r="E70" s="1"/>
      <c r="F70" s="1"/>
    </row>
    <row r="71" spans="1:6" ht="12.75">
      <c r="A71" s="70" t="s">
        <v>69</v>
      </c>
      <c r="B71" s="1" t="s">
        <v>116</v>
      </c>
      <c r="C71" s="1"/>
      <c r="D71" s="1"/>
      <c r="E71" s="1"/>
      <c r="F71" s="1"/>
    </row>
    <row r="72" spans="1:6" ht="12.75">
      <c r="A72" s="1"/>
      <c r="B72" s="1" t="s">
        <v>113</v>
      </c>
      <c r="C72" s="1"/>
      <c r="D72" s="1"/>
      <c r="E72" s="1"/>
      <c r="F72" s="1"/>
    </row>
    <row r="73" spans="1:6" ht="12.75">
      <c r="A73" s="1"/>
      <c r="B73" s="1" t="s">
        <v>117</v>
      </c>
      <c r="C73" s="1"/>
      <c r="D73" s="1"/>
      <c r="E73" s="1"/>
      <c r="F73" s="1"/>
    </row>
    <row r="74" spans="1:6" ht="12.75">
      <c r="A74" s="1"/>
      <c r="B74" s="1" t="s">
        <v>114</v>
      </c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70" t="s">
        <v>70</v>
      </c>
      <c r="B76" s="1" t="s">
        <v>112</v>
      </c>
      <c r="C76" s="1"/>
      <c r="D76" s="1"/>
      <c r="E76" s="1"/>
      <c r="F76" s="1"/>
    </row>
    <row r="77" spans="1:6" ht="12.75">
      <c r="A77" s="1"/>
      <c r="B77" s="1" t="s">
        <v>71</v>
      </c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</sheetData>
  <mergeCells count="14">
    <mergeCell ref="C51:D51"/>
    <mergeCell ref="E51:F51"/>
    <mergeCell ref="A44:F44"/>
    <mergeCell ref="A46:F46"/>
    <mergeCell ref="A47:F47"/>
    <mergeCell ref="A49:F49"/>
    <mergeCell ref="A9:F9"/>
    <mergeCell ref="C11:D11"/>
    <mergeCell ref="E11:F11"/>
    <mergeCell ref="A43:F43"/>
    <mergeCell ref="A3:F3"/>
    <mergeCell ref="A4:F4"/>
    <mergeCell ref="A6:F6"/>
    <mergeCell ref="A7:F7"/>
  </mergeCells>
  <printOptions/>
  <pageMargins left="0.75" right="0.25" top="0.7" bottom="1" header="0.5" footer="0.5"/>
  <pageSetup horizontalDpi="600" verticalDpi="600" orientation="portrait" scale="95" r:id="rId1"/>
  <headerFooter alignWithMargins="0"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B10" sqref="B10"/>
    </sheetView>
  </sheetViews>
  <sheetFormatPr defaultColWidth="9.140625" defaultRowHeight="12.75"/>
  <cols>
    <col min="1" max="1" width="4.7109375" style="2" customWidth="1"/>
    <col min="2" max="2" width="35.28125" style="2" customWidth="1"/>
    <col min="3" max="4" width="17.57421875" style="2" customWidth="1"/>
    <col min="5" max="5" width="2.140625" style="2" customWidth="1"/>
    <col min="6" max="16384" width="9.140625" style="2" customWidth="1"/>
  </cols>
  <sheetData>
    <row r="1" spans="1:5" ht="12.75">
      <c r="A1" s="1"/>
      <c r="B1" s="1"/>
      <c r="C1" s="1"/>
      <c r="D1" s="1"/>
      <c r="E1" s="1"/>
    </row>
    <row r="2" spans="1:5" ht="18">
      <c r="A2" s="111" t="s">
        <v>0</v>
      </c>
      <c r="B2" s="111"/>
      <c r="C2" s="111"/>
      <c r="D2" s="111"/>
      <c r="E2" s="71"/>
    </row>
    <row r="3" spans="1:5" ht="12.75">
      <c r="A3" s="105" t="s">
        <v>1</v>
      </c>
      <c r="B3" s="105"/>
      <c r="C3" s="105"/>
      <c r="D3" s="105"/>
      <c r="E3" s="3"/>
    </row>
    <row r="4" spans="1:5" ht="12.75">
      <c r="A4" s="1"/>
      <c r="B4" s="1"/>
      <c r="C4" s="1"/>
      <c r="D4" s="1"/>
      <c r="E4" s="1"/>
    </row>
    <row r="5" spans="1:5" ht="15.75">
      <c r="A5" s="106" t="s">
        <v>2</v>
      </c>
      <c r="B5" s="106"/>
      <c r="C5" s="106"/>
      <c r="D5" s="106"/>
      <c r="E5" s="5"/>
    </row>
    <row r="6" spans="1:5" ht="15.75">
      <c r="A6" s="106" t="s">
        <v>72</v>
      </c>
      <c r="B6" s="106"/>
      <c r="C6" s="106"/>
      <c r="D6" s="106"/>
      <c r="E6" s="5"/>
    </row>
    <row r="7" spans="1:5" ht="12.75">
      <c r="A7" s="4"/>
      <c r="B7" s="4"/>
      <c r="C7" s="4"/>
      <c r="D7" s="4"/>
      <c r="E7" s="4"/>
    </row>
    <row r="8" spans="1:5" ht="15">
      <c r="A8" s="107" t="s">
        <v>73</v>
      </c>
      <c r="B8" s="107"/>
      <c r="C8" s="107"/>
      <c r="D8" s="107"/>
      <c r="E8" s="6"/>
    </row>
    <row r="9" spans="1:5" ht="12.75">
      <c r="A9" s="1"/>
      <c r="B9" s="1"/>
      <c r="C9" s="1"/>
      <c r="D9" s="1"/>
      <c r="E9" s="1"/>
    </row>
    <row r="10" spans="1:5" ht="24.75" customHeight="1">
      <c r="A10" s="72"/>
      <c r="B10" s="8"/>
      <c r="C10" s="95" t="s">
        <v>109</v>
      </c>
      <c r="D10" s="95" t="s">
        <v>108</v>
      </c>
      <c r="E10" s="73"/>
    </row>
    <row r="11" spans="1:5" ht="12.75" customHeight="1">
      <c r="A11" s="74"/>
      <c r="B11" s="10"/>
      <c r="C11" s="96" t="s">
        <v>13</v>
      </c>
      <c r="D11" s="99" t="s">
        <v>107</v>
      </c>
      <c r="E11" s="73"/>
    </row>
    <row r="12" spans="1:5" ht="12.75">
      <c r="A12" s="74"/>
      <c r="B12" s="10"/>
      <c r="C12" s="100">
        <v>36769</v>
      </c>
      <c r="D12" s="101">
        <v>36494</v>
      </c>
      <c r="E12" s="75"/>
    </row>
    <row r="13" spans="1:5" ht="12.75">
      <c r="A13" s="17"/>
      <c r="B13" s="18"/>
      <c r="C13" s="102" t="s">
        <v>20</v>
      </c>
      <c r="D13" s="103" t="s">
        <v>20</v>
      </c>
      <c r="E13" s="76"/>
    </row>
    <row r="14" spans="1:5" ht="12.75">
      <c r="A14" s="25">
        <v>1</v>
      </c>
      <c r="B14" s="23" t="s">
        <v>74</v>
      </c>
      <c r="C14" s="77">
        <f>23746+18</f>
        <v>23764</v>
      </c>
      <c r="D14" s="78">
        <v>24114</v>
      </c>
      <c r="E14" s="79"/>
    </row>
    <row r="15" spans="1:7" ht="12.75">
      <c r="A15" s="25">
        <v>2</v>
      </c>
      <c r="B15" s="23" t="s">
        <v>75</v>
      </c>
      <c r="C15" s="77">
        <f>7810-66</f>
        <v>7744</v>
      </c>
      <c r="D15" s="78">
        <v>6801</v>
      </c>
      <c r="E15" s="79"/>
      <c r="G15" s="80"/>
    </row>
    <row r="16" spans="1:5" ht="12.75">
      <c r="A16" s="25">
        <v>3</v>
      </c>
      <c r="B16" s="23" t="s">
        <v>76</v>
      </c>
      <c r="C16" s="77">
        <v>2125</v>
      </c>
      <c r="D16" s="78">
        <v>2156</v>
      </c>
      <c r="E16" s="79"/>
    </row>
    <row r="17" spans="1:7" ht="12.75">
      <c r="A17" s="25">
        <v>4</v>
      </c>
      <c r="B17" s="23" t="s">
        <v>77</v>
      </c>
      <c r="C17" s="77">
        <f>2548-269</f>
        <v>2279</v>
      </c>
      <c r="D17" s="78">
        <v>2502</v>
      </c>
      <c r="E17" s="79"/>
      <c r="G17" s="80"/>
    </row>
    <row r="18" spans="1:5" ht="12.75">
      <c r="A18" s="25"/>
      <c r="B18" s="23"/>
      <c r="C18" s="77"/>
      <c r="D18" s="78"/>
      <c r="E18" s="79"/>
    </row>
    <row r="19" spans="1:5" ht="12.75">
      <c r="A19" s="25">
        <v>5</v>
      </c>
      <c r="B19" s="23" t="s">
        <v>78</v>
      </c>
      <c r="C19" s="77"/>
      <c r="D19" s="78"/>
      <c r="E19" s="79"/>
    </row>
    <row r="20" spans="1:7" ht="12.75">
      <c r="A20" s="33"/>
      <c r="B20" s="18" t="s">
        <v>79</v>
      </c>
      <c r="C20" s="81">
        <f>34997-6059+765</f>
        <v>29703</v>
      </c>
      <c r="D20" s="82">
        <v>46810</v>
      </c>
      <c r="E20" s="79"/>
      <c r="G20" s="80"/>
    </row>
    <row r="21" spans="1:7" ht="12.75">
      <c r="A21" s="25"/>
      <c r="B21" s="23" t="s">
        <v>80</v>
      </c>
      <c r="C21" s="77">
        <f>65331-8186-1761</f>
        <v>55384</v>
      </c>
      <c r="D21" s="78">
        <v>63098</v>
      </c>
      <c r="E21" s="79"/>
      <c r="G21" s="80"/>
    </row>
    <row r="22" spans="1:8" ht="12.75">
      <c r="A22" s="25"/>
      <c r="B22" s="23" t="s">
        <v>81</v>
      </c>
      <c r="C22" s="77">
        <f>19872-5099</f>
        <v>14773</v>
      </c>
      <c r="D22" s="78">
        <v>19890</v>
      </c>
      <c r="E22" s="79"/>
      <c r="H22" s="80"/>
    </row>
    <row r="23" spans="1:10" ht="12.75">
      <c r="A23" s="25"/>
      <c r="B23" s="23" t="s">
        <v>82</v>
      </c>
      <c r="C23" s="77">
        <f>6647-827+1878+2937+180</f>
        <v>10815</v>
      </c>
      <c r="D23" s="78">
        <v>10239</v>
      </c>
      <c r="E23" s="79"/>
      <c r="J23" s="80"/>
    </row>
    <row r="24" spans="1:5" ht="12.75">
      <c r="A24" s="25"/>
      <c r="B24" s="23" t="s">
        <v>83</v>
      </c>
      <c r="C24" s="83">
        <f>SUM(C20:C23)</f>
        <v>110675</v>
      </c>
      <c r="D24" s="84">
        <f>SUM(D20:D23)</f>
        <v>140037</v>
      </c>
      <c r="E24" s="85"/>
    </row>
    <row r="25" spans="1:5" ht="12.75">
      <c r="A25" s="25">
        <v>6</v>
      </c>
      <c r="B25" s="23" t="s">
        <v>84</v>
      </c>
      <c r="C25" s="77"/>
      <c r="D25" s="78"/>
      <c r="E25" s="79"/>
    </row>
    <row r="26" spans="1:9" ht="12.75">
      <c r="A26" s="25"/>
      <c r="B26" s="23" t="s">
        <v>85</v>
      </c>
      <c r="C26" s="77">
        <f>30837+59</f>
        <v>30896</v>
      </c>
      <c r="D26" s="78">
        <v>19749</v>
      </c>
      <c r="E26" s="79"/>
      <c r="I26" s="80"/>
    </row>
    <row r="27" spans="1:9" ht="12.75">
      <c r="A27" s="25"/>
      <c r="B27" s="23" t="s">
        <v>86</v>
      </c>
      <c r="C27" s="77">
        <f>39480-271</f>
        <v>39209</v>
      </c>
      <c r="D27" s="78">
        <v>74829</v>
      </c>
      <c r="E27" s="79"/>
      <c r="I27" s="80"/>
    </row>
    <row r="28" spans="1:8" ht="12.75">
      <c r="A28" s="25"/>
      <c r="B28" s="23" t="s">
        <v>87</v>
      </c>
      <c r="C28" s="77">
        <f>24199-626+8+161+499+4+100+380-200+300+1621</f>
        <v>26446</v>
      </c>
      <c r="D28" s="78">
        <v>4469</v>
      </c>
      <c r="E28" s="79"/>
      <c r="H28" s="80"/>
    </row>
    <row r="29" spans="1:8" ht="12.75">
      <c r="A29" s="25"/>
      <c r="B29" s="23" t="s">
        <v>88</v>
      </c>
      <c r="C29" s="77">
        <f>1273-401-25-56</f>
        <v>791</v>
      </c>
      <c r="D29" s="78">
        <v>2985</v>
      </c>
      <c r="E29" s="79"/>
      <c r="H29" s="80"/>
    </row>
    <row r="30" spans="1:5" ht="12.75">
      <c r="A30" s="25"/>
      <c r="B30" s="23" t="s">
        <v>82</v>
      </c>
      <c r="C30" s="77">
        <v>1194</v>
      </c>
      <c r="D30" s="78">
        <v>555</v>
      </c>
      <c r="E30" s="79"/>
    </row>
    <row r="31" spans="1:5" ht="12.75">
      <c r="A31" s="25"/>
      <c r="B31" s="23" t="s">
        <v>89</v>
      </c>
      <c r="C31" s="83">
        <f>SUM(C26:C30)</f>
        <v>98536</v>
      </c>
      <c r="D31" s="84">
        <f>SUM(D26:D30)</f>
        <v>102587</v>
      </c>
      <c r="E31" s="85"/>
    </row>
    <row r="32" spans="1:5" ht="12.75">
      <c r="A32" s="25"/>
      <c r="B32" s="23"/>
      <c r="C32" s="77"/>
      <c r="D32" s="78"/>
      <c r="E32" s="79"/>
    </row>
    <row r="33" spans="1:5" ht="12.75">
      <c r="A33" s="25">
        <v>7</v>
      </c>
      <c r="B33" s="23" t="s">
        <v>90</v>
      </c>
      <c r="C33" s="83">
        <f>+C24-C31</f>
        <v>12139</v>
      </c>
      <c r="D33" s="84">
        <f>+D24-D31</f>
        <v>37450</v>
      </c>
      <c r="E33" s="85"/>
    </row>
    <row r="34" spans="1:5" ht="12.75">
      <c r="A34" s="25"/>
      <c r="B34" s="23"/>
      <c r="C34" s="83"/>
      <c r="D34" s="84"/>
      <c r="E34" s="85"/>
    </row>
    <row r="35" spans="1:5" ht="12.75">
      <c r="A35" s="25"/>
      <c r="B35" s="23" t="s">
        <v>91</v>
      </c>
      <c r="C35" s="83">
        <f>SUM(C14:C17)+C33</f>
        <v>48051</v>
      </c>
      <c r="D35" s="84">
        <f>SUM(D14:D17)+D33</f>
        <v>73023</v>
      </c>
      <c r="E35" s="85"/>
    </row>
    <row r="36" spans="1:5" ht="12.75">
      <c r="A36" s="25"/>
      <c r="B36" s="23"/>
      <c r="C36" s="77"/>
      <c r="D36" s="78"/>
      <c r="E36" s="79"/>
    </row>
    <row r="37" spans="1:5" ht="12.75">
      <c r="A37" s="25">
        <v>8</v>
      </c>
      <c r="B37" s="23" t="s">
        <v>92</v>
      </c>
      <c r="C37" s="77"/>
      <c r="D37" s="78"/>
      <c r="E37" s="79"/>
    </row>
    <row r="38" spans="1:5" ht="12.75">
      <c r="A38" s="25"/>
      <c r="B38" s="23" t="s">
        <v>93</v>
      </c>
      <c r="C38" s="77">
        <v>31400</v>
      </c>
      <c r="D38" s="78">
        <v>31400</v>
      </c>
      <c r="E38" s="79"/>
    </row>
    <row r="39" spans="1:5" ht="12.75">
      <c r="A39" s="25"/>
      <c r="B39" s="23" t="s">
        <v>94</v>
      </c>
      <c r="C39" s="77"/>
      <c r="D39" s="78"/>
      <c r="E39" s="79"/>
    </row>
    <row r="40" spans="1:5" ht="12.75">
      <c r="A40" s="25"/>
      <c r="B40" s="23" t="s">
        <v>95</v>
      </c>
      <c r="C40" s="77">
        <v>14811</v>
      </c>
      <c r="D40" s="78">
        <v>14811</v>
      </c>
      <c r="E40" s="79"/>
    </row>
    <row r="41" spans="1:5" ht="12.75">
      <c r="A41" s="25"/>
      <c r="B41" s="23" t="s">
        <v>96</v>
      </c>
      <c r="C41" s="86">
        <v>0</v>
      </c>
      <c r="D41" s="87">
        <v>0</v>
      </c>
      <c r="E41" s="88"/>
    </row>
    <row r="42" spans="1:5" ht="12.75">
      <c r="A42" s="25"/>
      <c r="B42" s="23" t="s">
        <v>97</v>
      </c>
      <c r="C42" s="77">
        <v>648</v>
      </c>
      <c r="D42" s="78">
        <v>2206</v>
      </c>
      <c r="E42" s="79"/>
    </row>
    <row r="43" spans="1:5" ht="12.75">
      <c r="A43" s="25"/>
      <c r="B43" s="23" t="s">
        <v>98</v>
      </c>
      <c r="C43" s="86">
        <v>0</v>
      </c>
      <c r="D43" s="87">
        <v>0</v>
      </c>
      <c r="E43" s="88"/>
    </row>
    <row r="44" spans="1:7" ht="12.75">
      <c r="A44" s="25"/>
      <c r="B44" s="23" t="s">
        <v>99</v>
      </c>
      <c r="C44" s="77">
        <f>3270-100-380+200-300-1621-122</f>
        <v>947</v>
      </c>
      <c r="D44" s="78">
        <v>17165</v>
      </c>
      <c r="E44" s="79"/>
      <c r="G44" s="80"/>
    </row>
    <row r="45" spans="1:5" ht="12.75">
      <c r="A45" s="25"/>
      <c r="B45" s="23" t="s">
        <v>100</v>
      </c>
      <c r="C45" s="77">
        <v>-94</v>
      </c>
      <c r="D45" s="78">
        <v>-4</v>
      </c>
      <c r="E45" s="79"/>
    </row>
    <row r="46" spans="1:5" ht="12.75">
      <c r="A46" s="25"/>
      <c r="B46" s="23" t="s">
        <v>101</v>
      </c>
      <c r="C46" s="83">
        <f>SUM(C38:C45)</f>
        <v>47712</v>
      </c>
      <c r="D46" s="84">
        <f>SUM(D38:D45)</f>
        <v>65578</v>
      </c>
      <c r="E46" s="85"/>
    </row>
    <row r="47" spans="1:5" ht="12.75">
      <c r="A47" s="25"/>
      <c r="B47" s="23"/>
      <c r="C47" s="77"/>
      <c r="D47" s="78"/>
      <c r="E47" s="79"/>
    </row>
    <row r="48" spans="1:7" ht="12.75">
      <c r="A48" s="25">
        <v>9</v>
      </c>
      <c r="B48" s="23" t="s">
        <v>102</v>
      </c>
      <c r="C48" s="77">
        <f>-49+122</f>
        <v>73</v>
      </c>
      <c r="D48" s="78">
        <v>6787</v>
      </c>
      <c r="E48" s="79"/>
      <c r="G48" s="80"/>
    </row>
    <row r="49" spans="1:6" ht="12.75">
      <c r="A49" s="25">
        <v>10</v>
      </c>
      <c r="B49" s="23" t="s">
        <v>103</v>
      </c>
      <c r="C49" s="86">
        <v>0</v>
      </c>
      <c r="D49" s="87">
        <v>0</v>
      </c>
      <c r="E49" s="88"/>
      <c r="F49" s="80"/>
    </row>
    <row r="50" spans="1:5" ht="12.75">
      <c r="A50" s="25">
        <v>11</v>
      </c>
      <c r="B50" s="23" t="s">
        <v>104</v>
      </c>
      <c r="C50" s="77">
        <v>266</v>
      </c>
      <c r="D50" s="78">
        <v>658</v>
      </c>
      <c r="E50" s="79"/>
    </row>
    <row r="51" spans="1:5" ht="12.75">
      <c r="A51" s="25"/>
      <c r="B51" s="23"/>
      <c r="C51" s="77"/>
      <c r="D51" s="78"/>
      <c r="E51" s="79"/>
    </row>
    <row r="52" spans="1:5" ht="12.75">
      <c r="A52" s="25"/>
      <c r="B52" s="23"/>
      <c r="C52" s="83">
        <f>+C46+C48+C50</f>
        <v>48051</v>
      </c>
      <c r="D52" s="84">
        <f>+D46+D48+D50</f>
        <v>73023</v>
      </c>
      <c r="E52" s="85"/>
    </row>
    <row r="53" spans="1:5" ht="12.75">
      <c r="A53" s="25"/>
      <c r="B53" s="23"/>
      <c r="C53" s="77"/>
      <c r="D53" s="78"/>
      <c r="E53" s="79"/>
    </row>
    <row r="54" spans="1:5" ht="12.75">
      <c r="A54" s="33">
        <v>12</v>
      </c>
      <c r="B54" s="18" t="s">
        <v>105</v>
      </c>
      <c r="C54" s="89">
        <f>(C46-C17)/31400*100</f>
        <v>144.69108280254775</v>
      </c>
      <c r="D54" s="89">
        <f>(D46-D17)/31400*100</f>
        <v>200.87898089171975</v>
      </c>
      <c r="E54" s="90"/>
    </row>
    <row r="55" spans="3:5" ht="12.75">
      <c r="C55" s="80"/>
      <c r="D55" s="80"/>
      <c r="E55" s="80"/>
    </row>
    <row r="56" spans="3:5" ht="12.75">
      <c r="C56" s="80"/>
      <c r="D56" s="80"/>
      <c r="E56" s="80"/>
    </row>
    <row r="57" spans="3:5" ht="12.75">
      <c r="C57" s="80"/>
      <c r="D57" s="80"/>
      <c r="E57" s="80"/>
    </row>
    <row r="58" spans="3:5" ht="12.75">
      <c r="C58" s="80"/>
      <c r="D58" s="80"/>
      <c r="E58" s="80"/>
    </row>
    <row r="59" spans="3:5" ht="12.75">
      <c r="C59" s="80"/>
      <c r="D59" s="80"/>
      <c r="E59" s="80"/>
    </row>
  </sheetData>
  <mergeCells count="5">
    <mergeCell ref="A8:D8"/>
    <mergeCell ref="A2:D2"/>
    <mergeCell ref="A3:D3"/>
    <mergeCell ref="A5:D5"/>
    <mergeCell ref="A6:D6"/>
  </mergeCells>
  <printOptions/>
  <pageMargins left="1.15" right="0.59" top="0.7" bottom="0.92" header="0.5" footer="0.5"/>
  <pageSetup fitToHeight="1" fitToWidth="1" horizontalDpi="600" verticalDpi="600" orientation="portrait" paperSize="9" r:id="rId1"/>
  <headerFooter alignWithMargins="0">
    <oddFooter>&amp;C&amp;12Page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Nancy</cp:lastModifiedBy>
  <cp:lastPrinted>2000-10-30T06:15:24Z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